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4460" windowHeight="12980" activeTab="3"/>
  </bookViews>
  <sheets>
    <sheet name="List of ingredients" sheetId="1" r:id="rId1"/>
    <sheet name="Calculation template" sheetId="2" r:id="rId2"/>
    <sheet name="AC" sheetId="3" r:id="rId3"/>
    <sheet name="TC" sheetId="4" r:id="rId4"/>
    <sheet name="Graph" sheetId="5" r:id="rId5"/>
  </sheets>
  <definedNames>
    <definedName name="_xlnm.Print_Area" localSheetId="1">'Calculation template'!$A$1:$N$21</definedName>
    <definedName name="_xlnm.Print_Area" localSheetId="4">'Graph'!$C$1:$L$13</definedName>
    <definedName name="_xlnm.Print_Area" localSheetId="0">'List of ingredients'!$A$1:$H$36</definedName>
  </definedNames>
  <calcPr fullCalcOnLoad="1"/>
</workbook>
</file>

<file path=xl/sharedStrings.xml><?xml version="1.0" encoding="utf-8"?>
<sst xmlns="http://schemas.openxmlformats.org/spreadsheetml/2006/main" count="148" uniqueCount="98">
  <si>
    <t>Type of unit</t>
  </si>
  <si>
    <t xml:space="preserve">No of units  </t>
  </si>
  <si>
    <t xml:space="preserve">Rate per unit  </t>
  </si>
  <si>
    <t xml:space="preserve">  No of persons</t>
  </si>
  <si>
    <t xml:space="preserve">  Costs ($$)</t>
  </si>
  <si>
    <t xml:space="preserve">  Management </t>
  </si>
  <si>
    <t xml:space="preserve">  Secretarial support</t>
  </si>
  <si>
    <t>Development Print</t>
  </si>
  <si>
    <t>Replication and Distribution</t>
  </si>
  <si>
    <t xml:space="preserve">  Cost/student ($$)</t>
  </si>
  <si>
    <t>Student Support</t>
  </si>
  <si>
    <t xml:space="preserve">  Marking of assignment </t>
  </si>
  <si>
    <t>Year 1</t>
  </si>
  <si>
    <t>Year 2</t>
  </si>
  <si>
    <t>Year 3</t>
  </si>
  <si>
    <t>Year 4</t>
  </si>
  <si>
    <t>Year 5</t>
  </si>
  <si>
    <t>Year 6</t>
  </si>
  <si>
    <t>No of students</t>
  </si>
  <si>
    <t>Accumulated</t>
  </si>
  <si>
    <t>Cash flow</t>
  </si>
  <si>
    <t>Annualization</t>
  </si>
  <si>
    <t>Input</t>
  </si>
  <si>
    <t>r</t>
  </si>
  <si>
    <t>rate</t>
  </si>
  <si>
    <t>n</t>
  </si>
  <si>
    <t>years</t>
  </si>
  <si>
    <t>C</t>
  </si>
  <si>
    <t>amount</t>
  </si>
  <si>
    <t>(Intermediate value)</t>
  </si>
  <si>
    <t>a(r,n)</t>
  </si>
  <si>
    <t>Annualization factor</t>
  </si>
  <si>
    <t>Result</t>
  </si>
  <si>
    <t>C*a(r,n)</t>
  </si>
  <si>
    <t xml:space="preserve">Annualized amount </t>
  </si>
  <si>
    <t>Aggregate unit costs</t>
  </si>
  <si>
    <t>TC=F+VxN</t>
  </si>
  <si>
    <t>AC=F/N+V</t>
  </si>
  <si>
    <t>Income</t>
  </si>
  <si>
    <t xml:space="preserve">Income per student </t>
  </si>
  <si>
    <t>Total</t>
  </si>
  <si>
    <t xml:space="preserve">Development Assignment </t>
  </si>
  <si>
    <r>
      <t xml:space="preserve">C  </t>
    </r>
    <r>
      <rPr>
        <b/>
        <sz val="10"/>
        <rFont val="Arial"/>
        <family val="2"/>
      </rPr>
      <t>ANNUAL PRESENTATION COSTS (all per student)</t>
    </r>
  </si>
  <si>
    <r>
      <t xml:space="preserve">B   </t>
    </r>
    <r>
      <rPr>
        <b/>
        <sz val="10"/>
        <rFont val="Arial"/>
        <family val="2"/>
      </rPr>
      <t xml:space="preserve"> MAINTENANCE COSTS (PART OF PRINTED MATERIAL ONLY)</t>
    </r>
  </si>
  <si>
    <t>D INCOME (per student per credit)</t>
  </si>
  <si>
    <t xml:space="preserve">  Production of Reader</t>
  </si>
  <si>
    <t>Income per student</t>
  </si>
  <si>
    <t>FD</t>
  </si>
  <si>
    <t>FM</t>
  </si>
  <si>
    <t xml:space="preserve">  Production assignments</t>
  </si>
  <si>
    <t xml:space="preserve">  Production study guides</t>
  </si>
  <si>
    <t xml:space="preserve">F depreciated </t>
  </si>
  <si>
    <t>Profit</t>
  </si>
  <si>
    <t xml:space="preserve">F annualized/per year  </t>
  </si>
  <si>
    <t>F annualized (total)</t>
  </si>
  <si>
    <t xml:space="preserve">  Packaging and postage</t>
  </si>
  <si>
    <t xml:space="preserve">Total fixed costs of development </t>
  </si>
  <si>
    <t>Total fixed costs of maintenance</t>
  </si>
  <si>
    <t>Total fixed costs</t>
  </si>
  <si>
    <t xml:space="preserve">  Production</t>
  </si>
  <si>
    <t xml:space="preserve">  Assignment</t>
  </si>
  <si>
    <t xml:space="preserve">Total variable cost per student </t>
  </si>
  <si>
    <t>F</t>
  </si>
  <si>
    <r>
      <t xml:space="preserve">(1+r) </t>
    </r>
    <r>
      <rPr>
        <vertAlign val="superscript"/>
        <sz val="10"/>
        <rFont val="Times New Roman"/>
        <family val="1"/>
      </rPr>
      <t>n</t>
    </r>
  </si>
  <si>
    <r>
      <t xml:space="preserve">A </t>
    </r>
    <r>
      <rPr>
        <b/>
        <sz val="10"/>
        <rFont val="Arial"/>
        <family val="2"/>
      </rPr>
      <t xml:space="preserve">   OVERHEAD &amp; DEVELOPMENT COSTS</t>
    </r>
  </si>
  <si>
    <t>Course overheads</t>
  </si>
  <si>
    <t>Development CD-ROM</t>
  </si>
  <si>
    <t xml:space="preserve">  Authoring</t>
  </si>
  <si>
    <t xml:space="preserve">  Production of CD-ROM</t>
  </si>
  <si>
    <t>annual salary</t>
  </si>
  <si>
    <t>CD-ROM</t>
  </si>
  <si>
    <t xml:space="preserve">per assignment </t>
  </si>
  <si>
    <t>per hour</t>
  </si>
  <si>
    <t xml:space="preserve">  Tuition expenses (per group of 25)</t>
  </si>
  <si>
    <t>per 50 pp</t>
  </si>
  <si>
    <t>per CD-ROM</t>
  </si>
  <si>
    <t xml:space="preserve">  Authoring of study guide (SG)</t>
  </si>
  <si>
    <t xml:space="preserve">  Editing and design (SG &amp; RE)</t>
  </si>
  <si>
    <t xml:space="preserve">  Copyright  (SG &amp; RE)</t>
  </si>
  <si>
    <t xml:space="preserve">  Compiling a reader (RE)</t>
  </si>
  <si>
    <t>per group</t>
  </si>
  <si>
    <t xml:space="preserve">  Editing and design (SG)</t>
  </si>
  <si>
    <t xml:space="preserve">  Tutoring f2f (per group of 25)</t>
  </si>
  <si>
    <t>per SG</t>
  </si>
  <si>
    <t>per RE</t>
  </si>
  <si>
    <t>V</t>
  </si>
  <si>
    <t>credits hours</t>
  </si>
  <si>
    <t>Year 7</t>
  </si>
  <si>
    <t>Year 8</t>
  </si>
  <si>
    <t>FD depreciated (8 years)</t>
  </si>
  <si>
    <t>FM depreciated (3 years)</t>
  </si>
  <si>
    <t xml:space="preserve">  Tuition Fee (TF)</t>
  </si>
  <si>
    <t>Break even point (BEP)</t>
  </si>
  <si>
    <t xml:space="preserve">FD annualized </t>
  </si>
  <si>
    <t xml:space="preserve">FM annualized  </t>
  </si>
  <si>
    <t xml:space="preserve">  Copyright  (SG)</t>
  </si>
  <si>
    <t>SG &amp; RE</t>
  </si>
  <si>
    <t>TMAs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</si>
</sst>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#0\ &quot;DM&quot;"/>
    <numFmt numFmtId="175" formatCode="0.0000"/>
    <numFmt numFmtId="176" formatCode="0.000"/>
    <numFmt numFmtId="177" formatCode="0.0%"/>
    <numFmt numFmtId="178" formatCode="&quot;$&quot;#,##0"/>
    <numFmt numFmtId="179" formatCode="&quot;$&quot;#,##0.00"/>
    <numFmt numFmtId="180" formatCode="&quot;$&quot;#,##0.000_);[Red]\(&quot;$&quot;#,##0.000\)"/>
    <numFmt numFmtId="181" formatCode="&quot;$&quot;#,##0.000"/>
    <numFmt numFmtId="182" formatCode="[$$-409]#,##0.0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.7"/>
      <color indexed="8"/>
      <name val="Arial"/>
      <family val="0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5" fontId="3" fillId="33" borderId="0" xfId="0" applyNumberFormat="1" applyFont="1" applyFill="1" applyAlignment="1">
      <alignment/>
    </xf>
    <xf numFmtId="176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77" fontId="5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2" fillId="33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/>
    </xf>
    <xf numFmtId="1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2" fontId="2" fillId="34" borderId="0" xfId="0" applyNumberFormat="1" applyFont="1" applyFill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0" fillId="0" borderId="0" xfId="0" applyNumberFormat="1" applyFont="1" applyAlignment="1">
      <alignment/>
    </xf>
    <xf numFmtId="178" fontId="6" fillId="33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0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951"/>
          <c:h val="0.88725"/>
        </c:manualLayout>
      </c:layout>
      <c:lineChart>
        <c:grouping val="standard"/>
        <c:varyColors val="0"/>
        <c:ser>
          <c:idx val="2"/>
          <c:order val="0"/>
          <c:tx>
            <c:strRef>
              <c:f>Graph!$C$7</c:f>
              <c:strCache>
                <c:ptCount val="1"/>
                <c:pt idx="0">
                  <c:v>Aggregate unit costs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Graph!$E$5:$L$5</c:f>
              <c:numCache>
                <c:ptCount val="8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</c:numCache>
            </c:numRef>
          </c:cat>
          <c:val>
            <c:numRef>
              <c:f>Graph!$E$7:$L$7</c:f>
              <c:numCache>
                <c:ptCount val="8"/>
                <c:pt idx="0">
                  <c:v>352.20000000000005</c:v>
                </c:pt>
                <c:pt idx="1">
                  <c:v>352.20000000000005</c:v>
                </c:pt>
                <c:pt idx="2">
                  <c:v>352.20000000000005</c:v>
                </c:pt>
                <c:pt idx="3">
                  <c:v>352.20000000000005</c:v>
                </c:pt>
                <c:pt idx="4">
                  <c:v>352.20000000000005</c:v>
                </c:pt>
                <c:pt idx="5">
                  <c:v>352.20000000000005</c:v>
                </c:pt>
                <c:pt idx="6">
                  <c:v>352.20000000000005</c:v>
                </c:pt>
                <c:pt idx="7">
                  <c:v>352.20000000000005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Graph!$C$9</c:f>
              <c:strCache>
                <c:ptCount val="1"/>
                <c:pt idx="0">
                  <c:v>AC=F/N+V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Graph!$E$5:$L$5</c:f>
              <c:numCache>
                <c:ptCount val="8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</c:numCache>
            </c:numRef>
          </c:cat>
          <c:val>
            <c:numRef>
              <c:f>Graph!$E$9:$L$9</c:f>
              <c:numCache>
                <c:ptCount val="8"/>
                <c:pt idx="0">
                  <c:v>3506.6588197788924</c:v>
                </c:pt>
                <c:pt idx="1">
                  <c:v>1929.429409889446</c:v>
                </c:pt>
                <c:pt idx="2">
                  <c:v>1403.6862732596308</c:v>
                </c:pt>
                <c:pt idx="3">
                  <c:v>1140.814704944723</c:v>
                </c:pt>
                <c:pt idx="4">
                  <c:v>983.0917639557784</c:v>
                </c:pt>
                <c:pt idx="5">
                  <c:v>877.9431366298154</c:v>
                </c:pt>
                <c:pt idx="6">
                  <c:v>802.8369742541274</c:v>
                </c:pt>
                <c:pt idx="7">
                  <c:v>746.5073524723616</c:v>
                </c:pt>
              </c:numCache>
            </c:numRef>
          </c:val>
          <c:smooth val="0"/>
        </c:ser>
        <c:marker val="1"/>
        <c:axId val="10293083"/>
        <c:axId val="25528884"/>
      </c:lineChart>
      <c:catAx>
        <c:axId val="1029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students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8884"/>
        <c:crosses val="autoZero"/>
        <c:auto val="1"/>
        <c:lblOffset val="100"/>
        <c:tickLblSkip val="1"/>
        <c:noMultiLvlLbl val="0"/>
      </c:catAx>
      <c:valAx>
        <c:axId val="2552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costs per student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30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5825"/>
          <c:w val="0.333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Costs and income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1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Graph!$C$6</c:f>
              <c:strCache>
                <c:ptCount val="1"/>
                <c:pt idx="0">
                  <c:v>F annualized (total)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Graph!$E$5:$L$5</c:f>
              <c:numCache>
                <c:ptCount val="8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</c:numCache>
            </c:numRef>
          </c:cat>
          <c:val>
            <c:numRef>
              <c:f>Graph!$E$6:$L$6</c:f>
              <c:numCache>
                <c:ptCount val="8"/>
                <c:pt idx="0">
                  <c:v>378535.05837346707</c:v>
                </c:pt>
                <c:pt idx="1">
                  <c:v>378535.05837346707</c:v>
                </c:pt>
                <c:pt idx="2">
                  <c:v>378535.05837346707</c:v>
                </c:pt>
                <c:pt idx="3">
                  <c:v>378535.05837346707</c:v>
                </c:pt>
                <c:pt idx="4">
                  <c:v>378535.05837346707</c:v>
                </c:pt>
                <c:pt idx="5">
                  <c:v>378535.05837346707</c:v>
                </c:pt>
                <c:pt idx="6">
                  <c:v>378535.05837346707</c:v>
                </c:pt>
                <c:pt idx="7">
                  <c:v>378535.05837346707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Graph!$C$8</c:f>
              <c:strCache>
                <c:ptCount val="1"/>
                <c:pt idx="0">
                  <c:v>TC=F+VxN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Graph!$E$5:$L$5</c:f>
              <c:numCache>
                <c:ptCount val="8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</c:numCache>
            </c:numRef>
          </c:cat>
          <c:val>
            <c:numRef>
              <c:f>Graph!$E$8:$L$8</c:f>
              <c:numCache>
                <c:ptCount val="8"/>
                <c:pt idx="0">
                  <c:v>420799.05837346707</c:v>
                </c:pt>
                <c:pt idx="1">
                  <c:v>463063.05837346707</c:v>
                </c:pt>
                <c:pt idx="2">
                  <c:v>505327.05837346707</c:v>
                </c:pt>
                <c:pt idx="3">
                  <c:v>547591.0583734671</c:v>
                </c:pt>
                <c:pt idx="4">
                  <c:v>589855.0583734671</c:v>
                </c:pt>
                <c:pt idx="5">
                  <c:v>632119.0583734671</c:v>
                </c:pt>
                <c:pt idx="6">
                  <c:v>674383.0583734671</c:v>
                </c:pt>
                <c:pt idx="7">
                  <c:v>716647.0583734671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Graph!$C$11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Graph!$E$5:$L$5</c:f>
              <c:numCache>
                <c:ptCount val="8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</c:numCache>
            </c:numRef>
          </c:cat>
          <c:val>
            <c:numRef>
              <c:f>Graph!$E$11:$L$11</c:f>
              <c:numCache>
                <c:ptCount val="8"/>
                <c:pt idx="0">
                  <c:v>167400</c:v>
                </c:pt>
                <c:pt idx="1">
                  <c:v>334800</c:v>
                </c:pt>
                <c:pt idx="2">
                  <c:v>502200</c:v>
                </c:pt>
                <c:pt idx="3">
                  <c:v>669600</c:v>
                </c:pt>
                <c:pt idx="4">
                  <c:v>837000</c:v>
                </c:pt>
                <c:pt idx="5">
                  <c:v>1004400</c:v>
                </c:pt>
                <c:pt idx="6">
                  <c:v>1171800</c:v>
                </c:pt>
                <c:pt idx="7">
                  <c:v>1339200</c:v>
                </c:pt>
              </c:numCache>
            </c:numRef>
          </c:val>
          <c:smooth val="0"/>
        </c:ser>
        <c:marker val="1"/>
        <c:axId val="28433365"/>
        <c:axId val="54573694"/>
      </c:lineChart>
      <c:catAx>
        <c:axId val="28433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73694"/>
        <c:crosses val="autoZero"/>
        <c:auto val="1"/>
        <c:lblOffset val="100"/>
        <c:tickLblSkip val="1"/>
        <c:noMultiLvlLbl val="0"/>
      </c:catAx>
      <c:valAx>
        <c:axId val="5457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33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5"/>
          <c:y val="0.95825"/>
          <c:w val="0.438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0.67875</cdr:y>
    </cdr:from>
    <cdr:to>
      <cdr:x>0.4945</cdr:x>
      <cdr:y>0.70925</cdr:y>
    </cdr:to>
    <cdr:sp>
      <cdr:nvSpPr>
        <cdr:cNvPr id="1" name="AutoShape 1"/>
        <cdr:cNvSpPr>
          <a:spLocks/>
        </cdr:cNvSpPr>
      </cdr:nvSpPr>
      <cdr:spPr>
        <a:xfrm>
          <a:off x="2638425" y="4019550"/>
          <a:ext cx="1647825" cy="180975"/>
        </a:xfrm>
        <a:prstGeom prst="wedgeRectCallout">
          <a:avLst>
            <a:gd name="adj1" fmla="val -10606"/>
            <a:gd name="adj2" fmla="val 2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Variable cost per student (V)</a:t>
          </a:r>
        </a:p>
      </cdr:txBody>
    </cdr:sp>
  </cdr:relSizeAnchor>
  <cdr:relSizeAnchor xmlns:cdr="http://schemas.openxmlformats.org/drawingml/2006/chartDrawing">
    <cdr:from>
      <cdr:x>0.42325</cdr:x>
      <cdr:y>0.476</cdr:y>
    </cdr:from>
    <cdr:to>
      <cdr:x>0.623</cdr:x>
      <cdr:y>0.5065</cdr:y>
    </cdr:to>
    <cdr:sp>
      <cdr:nvSpPr>
        <cdr:cNvPr id="2" name="AutoShape 2"/>
        <cdr:cNvSpPr>
          <a:spLocks/>
        </cdr:cNvSpPr>
      </cdr:nvSpPr>
      <cdr:spPr>
        <a:xfrm>
          <a:off x="3667125" y="2819400"/>
          <a:ext cx="1733550" cy="180975"/>
        </a:xfrm>
        <a:prstGeom prst="wedgeRectCallout">
          <a:avLst>
            <a:gd name="adj1" fmla="val 6212"/>
            <a:gd name="adj2" fmla="val 4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cost per student (AC)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0.62375</cdr:y>
    </cdr:from>
    <cdr:to>
      <cdr:x>0.38875</cdr:x>
      <cdr:y>0.85725</cdr:y>
    </cdr:to>
    <cdr:sp>
      <cdr:nvSpPr>
        <cdr:cNvPr id="1" name="Line 1"/>
        <cdr:cNvSpPr>
          <a:spLocks/>
        </cdr:cNvSpPr>
      </cdr:nvSpPr>
      <cdr:spPr>
        <a:xfrm>
          <a:off x="3371850" y="36957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0.7035</cdr:y>
    </cdr:from>
    <cdr:to>
      <cdr:x>0.5655</cdr:x>
      <cdr:y>0.74075</cdr:y>
    </cdr:to>
    <cdr:sp>
      <cdr:nvSpPr>
        <cdr:cNvPr id="2" name="AutoShape 2"/>
        <cdr:cNvSpPr>
          <a:spLocks/>
        </cdr:cNvSpPr>
      </cdr:nvSpPr>
      <cdr:spPr>
        <a:xfrm>
          <a:off x="3533775" y="4171950"/>
          <a:ext cx="1362075" cy="219075"/>
        </a:xfrm>
        <a:prstGeom prst="wedgeRectCallout">
          <a:avLst>
            <a:gd name="adj1" fmla="val -61277"/>
            <a:gd name="adj2" fmla="val 2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 Even Point (BEP) </a:t>
          </a:r>
        </a:p>
      </cdr:txBody>
    </cdr:sp>
  </cdr:relSizeAnchor>
  <cdr:relSizeAnchor xmlns:cdr="http://schemas.openxmlformats.org/drawingml/2006/chartDrawing">
    <cdr:from>
      <cdr:x>0.826</cdr:x>
      <cdr:y>0.41975</cdr:y>
    </cdr:from>
    <cdr:to>
      <cdr:x>0.9485</cdr:x>
      <cdr:y>0.457</cdr:y>
    </cdr:to>
    <cdr:sp>
      <cdr:nvSpPr>
        <cdr:cNvPr id="3" name="AutoShape 3"/>
        <cdr:cNvSpPr>
          <a:spLocks/>
        </cdr:cNvSpPr>
      </cdr:nvSpPr>
      <cdr:spPr>
        <a:xfrm>
          <a:off x="7162800" y="2486025"/>
          <a:ext cx="1066800" cy="219075"/>
        </a:xfrm>
        <a:prstGeom prst="wedgeRectCallout">
          <a:avLst>
            <a:gd name="adj1" fmla="val 3398"/>
            <a:gd name="adj2" fmla="val 2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Costs (TC)</a:t>
          </a:r>
        </a:p>
      </cdr:txBody>
    </cdr:sp>
  </cdr:relSizeAnchor>
  <cdr:relSizeAnchor xmlns:cdr="http://schemas.openxmlformats.org/drawingml/2006/chartDrawing">
    <cdr:from>
      <cdr:x>0.74725</cdr:x>
      <cdr:y>0.585</cdr:y>
    </cdr:from>
    <cdr:to>
      <cdr:x>0.872</cdr:x>
      <cdr:y>0.6245</cdr:y>
    </cdr:to>
    <cdr:sp>
      <cdr:nvSpPr>
        <cdr:cNvPr id="4" name="AutoShape 4"/>
        <cdr:cNvSpPr>
          <a:spLocks/>
        </cdr:cNvSpPr>
      </cdr:nvSpPr>
      <cdr:spPr>
        <a:xfrm>
          <a:off x="6477000" y="3467100"/>
          <a:ext cx="1085850" cy="238125"/>
        </a:xfrm>
        <a:prstGeom prst="wedgeRectCallout">
          <a:avLst>
            <a:gd name="adj1" fmla="val -79523"/>
            <a:gd name="adj2" fmla="val 1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Costs (FC)</a:t>
          </a:r>
        </a:p>
      </cdr:txBody>
    </cdr:sp>
  </cdr:relSizeAnchor>
  <cdr:relSizeAnchor xmlns:cdr="http://schemas.openxmlformats.org/drawingml/2006/chartDrawing">
    <cdr:from>
      <cdr:x>0.68375</cdr:x>
      <cdr:y>0.25125</cdr:y>
    </cdr:from>
    <cdr:to>
      <cdr:x>0.75775</cdr:x>
      <cdr:y>0.28175</cdr:y>
    </cdr:to>
    <cdr:sp>
      <cdr:nvSpPr>
        <cdr:cNvPr id="5" name="AutoShape 5"/>
        <cdr:cNvSpPr>
          <a:spLocks/>
        </cdr:cNvSpPr>
      </cdr:nvSpPr>
      <cdr:spPr>
        <a:xfrm>
          <a:off x="5924550" y="1485900"/>
          <a:ext cx="638175" cy="180975"/>
        </a:xfrm>
        <a:prstGeom prst="wedgeRectCallout">
          <a:avLst>
            <a:gd name="adj1" fmla="val 51921"/>
            <a:gd name="adj2" fmla="val 3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 (I)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125" zoomScaleNormal="125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34.421875" style="0" customWidth="1"/>
    <col min="3" max="3" width="14.28125" style="0" bestFit="1" customWidth="1"/>
    <col min="4" max="4" width="11.7109375" style="0" bestFit="1" customWidth="1"/>
    <col min="5" max="5" width="13.8515625" style="0" bestFit="1" customWidth="1"/>
    <col min="6" max="6" width="14.421875" style="0" bestFit="1" customWidth="1"/>
    <col min="7" max="7" width="18.421875" style="0" bestFit="1" customWidth="1"/>
    <col min="8" max="8" width="3.7109375" style="0" bestFit="1" customWidth="1"/>
  </cols>
  <sheetData>
    <row r="1" spans="1:7" ht="15">
      <c r="A1" s="23">
        <v>1</v>
      </c>
      <c r="B1" s="24" t="s">
        <v>64</v>
      </c>
      <c r="C1" s="25"/>
      <c r="D1" s="26"/>
      <c r="E1" s="26"/>
      <c r="F1" s="23"/>
      <c r="G1" s="23"/>
    </row>
    <row r="2" spans="1:7" ht="12">
      <c r="A2" s="2">
        <f>A1+1</f>
        <v>2</v>
      </c>
      <c r="B2" s="3" t="s">
        <v>65</v>
      </c>
      <c r="C2" s="3" t="s">
        <v>0</v>
      </c>
      <c r="D2" s="4" t="s">
        <v>1</v>
      </c>
      <c r="E2" s="4" t="s">
        <v>2</v>
      </c>
      <c r="F2" s="5" t="s">
        <v>3</v>
      </c>
      <c r="G2" s="5" t="s">
        <v>4</v>
      </c>
    </row>
    <row r="3" spans="1:7" ht="12">
      <c r="A3">
        <f aca="true" t="shared" si="0" ref="A3:A14">A2+1</f>
        <v>3</v>
      </c>
      <c r="B3" s="1" t="s">
        <v>5</v>
      </c>
      <c r="C3" t="s">
        <v>69</v>
      </c>
      <c r="D3" s="15">
        <v>0.75</v>
      </c>
      <c r="E3" s="31">
        <v>75000</v>
      </c>
      <c r="F3">
        <v>1</v>
      </c>
      <c r="G3" s="38">
        <f>D3*E3</f>
        <v>56250</v>
      </c>
    </row>
    <row r="4" spans="1:7" ht="12">
      <c r="A4">
        <f t="shared" si="0"/>
        <v>4</v>
      </c>
      <c r="B4" s="1" t="s">
        <v>6</v>
      </c>
      <c r="C4" t="s">
        <v>69</v>
      </c>
      <c r="D4" s="15">
        <v>0.3333333333333333</v>
      </c>
      <c r="E4" s="31">
        <v>22000</v>
      </c>
      <c r="F4">
        <v>1</v>
      </c>
      <c r="G4" s="38">
        <f>D4*E4</f>
        <v>7333.333333333333</v>
      </c>
    </row>
    <row r="5" spans="1:7" ht="12">
      <c r="A5">
        <f t="shared" si="0"/>
        <v>5</v>
      </c>
      <c r="B5" s="3" t="s">
        <v>7</v>
      </c>
      <c r="C5" s="3" t="s">
        <v>0</v>
      </c>
      <c r="D5" s="4" t="s">
        <v>1</v>
      </c>
      <c r="E5" s="4" t="s">
        <v>2</v>
      </c>
      <c r="F5" s="5"/>
      <c r="G5" s="5" t="s">
        <v>4</v>
      </c>
    </row>
    <row r="6" spans="1:7" ht="12">
      <c r="A6">
        <f t="shared" si="0"/>
        <v>6</v>
      </c>
      <c r="B6" s="1" t="s">
        <v>76</v>
      </c>
      <c r="C6" t="s">
        <v>83</v>
      </c>
      <c r="D6">
        <v>12</v>
      </c>
      <c r="E6" s="31">
        <v>9000</v>
      </c>
      <c r="G6" s="38">
        <f>D6*E6</f>
        <v>108000</v>
      </c>
    </row>
    <row r="7" spans="1:7" ht="12">
      <c r="A7">
        <f t="shared" si="0"/>
        <v>7</v>
      </c>
      <c r="B7" s="1" t="s">
        <v>79</v>
      </c>
      <c r="C7" t="s">
        <v>84</v>
      </c>
      <c r="D7">
        <v>1</v>
      </c>
      <c r="E7" s="31">
        <v>3300</v>
      </c>
      <c r="G7" s="38">
        <f>D7*E7</f>
        <v>3300</v>
      </c>
    </row>
    <row r="8" spans="1:7" ht="12">
      <c r="A8">
        <f t="shared" si="0"/>
        <v>8</v>
      </c>
      <c r="B8" s="1" t="s">
        <v>77</v>
      </c>
      <c r="C8" t="s">
        <v>74</v>
      </c>
      <c r="D8">
        <v>15</v>
      </c>
      <c r="E8" s="31">
        <v>600</v>
      </c>
      <c r="G8" s="38">
        <f>D8*E8</f>
        <v>9000</v>
      </c>
    </row>
    <row r="9" spans="1:7" ht="12">
      <c r="A9">
        <f t="shared" si="0"/>
        <v>9</v>
      </c>
      <c r="B9" s="1" t="s">
        <v>78</v>
      </c>
      <c r="C9" t="s">
        <v>74</v>
      </c>
      <c r="D9">
        <v>15</v>
      </c>
      <c r="E9" s="31">
        <v>900</v>
      </c>
      <c r="G9" s="38">
        <f>D9*E9</f>
        <v>13500</v>
      </c>
    </row>
    <row r="10" spans="1:7" ht="12">
      <c r="A10">
        <f t="shared" si="0"/>
        <v>10</v>
      </c>
      <c r="B10" s="3" t="s">
        <v>66</v>
      </c>
      <c r="C10" s="3" t="s">
        <v>0</v>
      </c>
      <c r="D10" s="4" t="s">
        <v>1</v>
      </c>
      <c r="E10" s="4" t="s">
        <v>2</v>
      </c>
      <c r="F10" s="5"/>
      <c r="G10" s="5" t="s">
        <v>4</v>
      </c>
    </row>
    <row r="11" spans="1:7" ht="12">
      <c r="A11">
        <f t="shared" si="0"/>
        <v>11</v>
      </c>
      <c r="B11" s="1" t="s">
        <v>67</v>
      </c>
      <c r="C11" t="s">
        <v>70</v>
      </c>
      <c r="D11">
        <v>2</v>
      </c>
      <c r="E11" s="31">
        <v>5300</v>
      </c>
      <c r="G11" s="38">
        <f>D11*E11</f>
        <v>10600</v>
      </c>
    </row>
    <row r="12" spans="1:7" ht="12">
      <c r="A12">
        <f t="shared" si="0"/>
        <v>12</v>
      </c>
      <c r="B12" s="1" t="s">
        <v>59</v>
      </c>
      <c r="C12" t="s">
        <v>70</v>
      </c>
      <c r="D12">
        <v>2</v>
      </c>
      <c r="E12" s="31">
        <v>3100</v>
      </c>
      <c r="G12" s="38">
        <f>D12*E12</f>
        <v>6200</v>
      </c>
    </row>
    <row r="13" spans="1:7" ht="12">
      <c r="A13">
        <f t="shared" si="0"/>
        <v>13</v>
      </c>
      <c r="B13" s="3" t="s">
        <v>41</v>
      </c>
      <c r="C13" s="3" t="s">
        <v>0</v>
      </c>
      <c r="D13" s="4" t="s">
        <v>1</v>
      </c>
      <c r="E13" s="4" t="s">
        <v>2</v>
      </c>
      <c r="F13" s="5"/>
      <c r="G13" s="5" t="s">
        <v>4</v>
      </c>
    </row>
    <row r="14" spans="1:7" ht="12">
      <c r="A14">
        <f t="shared" si="0"/>
        <v>14</v>
      </c>
      <c r="B14" s="1" t="s">
        <v>60</v>
      </c>
      <c r="C14" t="s">
        <v>71</v>
      </c>
      <c r="D14">
        <v>5</v>
      </c>
      <c r="E14" s="31">
        <v>300</v>
      </c>
      <c r="G14" s="38">
        <f>D14*E14</f>
        <v>1500</v>
      </c>
    </row>
    <row r="15" spans="1:8" ht="12">
      <c r="A15">
        <v>15</v>
      </c>
      <c r="B15" s="19" t="s">
        <v>56</v>
      </c>
      <c r="G15" s="38">
        <f>SUM(G3:G14)</f>
        <v>215683.33333333334</v>
      </c>
      <c r="H15" t="s">
        <v>47</v>
      </c>
    </row>
    <row r="16" spans="1:7" ht="15">
      <c r="A16">
        <f>A15+1</f>
        <v>16</v>
      </c>
      <c r="B16" s="24" t="s">
        <v>43</v>
      </c>
      <c r="C16" s="25"/>
      <c r="D16" s="26"/>
      <c r="E16" s="26"/>
      <c r="F16" s="23"/>
      <c r="G16" s="27"/>
    </row>
    <row r="17" spans="1:7" s="16" customFormat="1" ht="12">
      <c r="A17">
        <f aca="true" t="shared" si="1" ref="A17:A36">A16+1</f>
        <v>17</v>
      </c>
      <c r="B17" s="1" t="s">
        <v>76</v>
      </c>
      <c r="C17" t="s">
        <v>83</v>
      </c>
      <c r="D17">
        <f>(2/3)*D6</f>
        <v>8</v>
      </c>
      <c r="E17" s="31">
        <v>9000</v>
      </c>
      <c r="F17"/>
      <c r="G17" s="38">
        <f>D17*E17</f>
        <v>72000</v>
      </c>
    </row>
    <row r="18" spans="1:9" ht="12">
      <c r="A18">
        <f t="shared" si="1"/>
        <v>18</v>
      </c>
      <c r="B18" t="s">
        <v>81</v>
      </c>
      <c r="C18" t="s">
        <v>83</v>
      </c>
      <c r="D18">
        <f>(2/3)*D6</f>
        <v>8</v>
      </c>
      <c r="E18" s="31">
        <v>600</v>
      </c>
      <c r="G18" s="38">
        <f>D18*E18</f>
        <v>4800</v>
      </c>
      <c r="H18" s="16"/>
      <c r="I18" s="16"/>
    </row>
    <row r="19" spans="1:9" ht="12">
      <c r="A19" s="37">
        <f t="shared" si="1"/>
        <v>19</v>
      </c>
      <c r="B19" s="1" t="s">
        <v>95</v>
      </c>
      <c r="C19" t="s">
        <v>83</v>
      </c>
      <c r="D19">
        <f>(2/3)*D6</f>
        <v>8</v>
      </c>
      <c r="E19" s="31">
        <v>900</v>
      </c>
      <c r="G19" s="38">
        <f>D19*E19</f>
        <v>7200</v>
      </c>
      <c r="H19" s="16"/>
      <c r="I19" s="16"/>
    </row>
    <row r="20" spans="1:9" ht="12">
      <c r="A20" s="37">
        <f t="shared" si="1"/>
        <v>20</v>
      </c>
      <c r="B20" s="20" t="s">
        <v>57</v>
      </c>
      <c r="G20" s="38">
        <f>SUM(G17:G19)</f>
        <v>84000</v>
      </c>
      <c r="H20" t="s">
        <v>48</v>
      </c>
      <c r="I20" s="16"/>
    </row>
    <row r="21" spans="1:9" ht="12">
      <c r="A21" s="37">
        <f t="shared" si="1"/>
        <v>21</v>
      </c>
      <c r="B21" s="21" t="s">
        <v>58</v>
      </c>
      <c r="G21" s="38">
        <f>G15+G20</f>
        <v>299683.3333333334</v>
      </c>
      <c r="H21" s="16" t="s">
        <v>62</v>
      </c>
      <c r="I21" s="16"/>
    </row>
    <row r="22" spans="1:7" ht="15">
      <c r="A22" s="37">
        <f t="shared" si="1"/>
        <v>22</v>
      </c>
      <c r="B22" s="24" t="s">
        <v>42</v>
      </c>
      <c r="C22" s="25"/>
      <c r="D22" s="26"/>
      <c r="E22" s="26"/>
      <c r="F22" s="23"/>
      <c r="G22" s="28"/>
    </row>
    <row r="23" spans="1:7" ht="12">
      <c r="A23" s="37">
        <f t="shared" si="1"/>
        <v>23</v>
      </c>
      <c r="B23" s="3" t="s">
        <v>10</v>
      </c>
      <c r="C23" s="3" t="s">
        <v>0</v>
      </c>
      <c r="D23" s="4" t="s">
        <v>1</v>
      </c>
      <c r="E23" s="4" t="s">
        <v>2</v>
      </c>
      <c r="F23" s="5"/>
      <c r="G23" s="5" t="s">
        <v>9</v>
      </c>
    </row>
    <row r="24" spans="1:7" ht="12">
      <c r="A24" s="37">
        <f t="shared" si="1"/>
        <v>24</v>
      </c>
      <c r="B24" s="1" t="s">
        <v>11</v>
      </c>
      <c r="C24" t="s">
        <v>71</v>
      </c>
      <c r="D24">
        <v>5</v>
      </c>
      <c r="E24" s="31">
        <v>45</v>
      </c>
      <c r="G24" s="38">
        <f>D24*E24</f>
        <v>225</v>
      </c>
    </row>
    <row r="25" spans="1:7" ht="12">
      <c r="A25" s="37">
        <f t="shared" si="1"/>
        <v>25</v>
      </c>
      <c r="B25" s="1" t="s">
        <v>82</v>
      </c>
      <c r="C25" t="s">
        <v>72</v>
      </c>
      <c r="D25">
        <v>10</v>
      </c>
      <c r="E25" s="31">
        <v>35</v>
      </c>
      <c r="G25" s="38">
        <f>(D25*E25)/25</f>
        <v>14</v>
      </c>
    </row>
    <row r="26" spans="1:7" ht="12">
      <c r="A26" s="37">
        <f t="shared" si="1"/>
        <v>26</v>
      </c>
      <c r="B26" s="1" t="s">
        <v>73</v>
      </c>
      <c r="C26" t="s">
        <v>80</v>
      </c>
      <c r="D26">
        <v>1</v>
      </c>
      <c r="E26" s="31">
        <v>70</v>
      </c>
      <c r="G26" s="38">
        <f>(D26*E26)/25</f>
        <v>2.8</v>
      </c>
    </row>
    <row r="27" spans="1:7" ht="12">
      <c r="A27" s="37">
        <f t="shared" si="1"/>
        <v>27</v>
      </c>
      <c r="B27" s="3" t="s">
        <v>8</v>
      </c>
      <c r="C27" s="3" t="s">
        <v>0</v>
      </c>
      <c r="D27" s="4" t="s">
        <v>1</v>
      </c>
      <c r="E27" s="17" t="s">
        <v>2</v>
      </c>
      <c r="F27" s="18"/>
      <c r="G27" s="18" t="s">
        <v>9</v>
      </c>
    </row>
    <row r="28" spans="1:7" ht="12">
      <c r="A28" s="37">
        <f t="shared" si="1"/>
        <v>28</v>
      </c>
      <c r="B28" s="1" t="s">
        <v>50</v>
      </c>
      <c r="C28" t="s">
        <v>83</v>
      </c>
      <c r="D28">
        <v>12</v>
      </c>
      <c r="E28" s="32">
        <v>4.5</v>
      </c>
      <c r="G28" s="38">
        <f aca="true" t="shared" si="2" ref="G28:G33">D28*E28</f>
        <v>54</v>
      </c>
    </row>
    <row r="29" spans="1:7" ht="12">
      <c r="A29" s="37">
        <f t="shared" si="1"/>
        <v>29</v>
      </c>
      <c r="B29" s="1" t="s">
        <v>49</v>
      </c>
      <c r="C29" t="s">
        <v>71</v>
      </c>
      <c r="D29">
        <v>5</v>
      </c>
      <c r="E29" s="32">
        <v>1.5</v>
      </c>
      <c r="G29" s="39">
        <f t="shared" si="2"/>
        <v>7.5</v>
      </c>
    </row>
    <row r="30" spans="1:7" ht="12">
      <c r="A30" s="37">
        <f t="shared" si="1"/>
        <v>30</v>
      </c>
      <c r="B30" s="1" t="s">
        <v>45</v>
      </c>
      <c r="C30" t="s">
        <v>84</v>
      </c>
      <c r="D30">
        <v>1</v>
      </c>
      <c r="E30" s="32">
        <v>8.5</v>
      </c>
      <c r="G30" s="39">
        <f t="shared" si="2"/>
        <v>8.5</v>
      </c>
    </row>
    <row r="31" spans="1:7" ht="12">
      <c r="A31" s="37">
        <f t="shared" si="1"/>
        <v>31</v>
      </c>
      <c r="B31" s="1" t="s">
        <v>68</v>
      </c>
      <c r="C31" t="s">
        <v>75</v>
      </c>
      <c r="D31">
        <v>2</v>
      </c>
      <c r="E31" s="32">
        <v>7.8</v>
      </c>
      <c r="G31" s="39">
        <f t="shared" si="2"/>
        <v>15.6</v>
      </c>
    </row>
    <row r="32" spans="1:7" ht="12">
      <c r="A32" s="37">
        <f t="shared" si="1"/>
        <v>32</v>
      </c>
      <c r="B32" t="s">
        <v>55</v>
      </c>
      <c r="C32" t="s">
        <v>96</v>
      </c>
      <c r="D32">
        <v>1</v>
      </c>
      <c r="E32" s="32">
        <v>12.3</v>
      </c>
      <c r="G32" s="39">
        <f t="shared" si="2"/>
        <v>12.3</v>
      </c>
    </row>
    <row r="33" spans="1:7" ht="12">
      <c r="A33" s="37">
        <f t="shared" si="1"/>
        <v>33</v>
      </c>
      <c r="B33" t="s">
        <v>55</v>
      </c>
      <c r="C33" t="s">
        <v>97</v>
      </c>
      <c r="D33">
        <v>5</v>
      </c>
      <c r="E33" s="32">
        <v>2.5</v>
      </c>
      <c r="G33" s="39">
        <f t="shared" si="2"/>
        <v>12.5</v>
      </c>
    </row>
    <row r="34" spans="1:8" ht="12">
      <c r="A34" s="37">
        <f t="shared" si="1"/>
        <v>34</v>
      </c>
      <c r="B34" s="22" t="s">
        <v>61</v>
      </c>
      <c r="G34" s="38">
        <f>SUM(G24:G33)</f>
        <v>352.20000000000005</v>
      </c>
      <c r="H34" t="s">
        <v>85</v>
      </c>
    </row>
    <row r="35" spans="1:7" ht="12">
      <c r="A35" s="37">
        <f t="shared" si="1"/>
        <v>35</v>
      </c>
      <c r="B35" s="29" t="s">
        <v>44</v>
      </c>
      <c r="C35" s="25"/>
      <c r="D35" s="26"/>
      <c r="E35" s="26"/>
      <c r="F35" s="23"/>
      <c r="G35" s="30" t="s">
        <v>46</v>
      </c>
    </row>
    <row r="36" spans="1:7" ht="12">
      <c r="A36" s="37">
        <f t="shared" si="1"/>
        <v>36</v>
      </c>
      <c r="B36" t="s">
        <v>91</v>
      </c>
      <c r="C36" t="s">
        <v>86</v>
      </c>
      <c r="D36">
        <v>3</v>
      </c>
      <c r="E36" s="32">
        <v>465</v>
      </c>
      <c r="G36" s="32">
        <f>D36*E36</f>
        <v>1395</v>
      </c>
    </row>
  </sheetData>
  <sheetProtection/>
  <printOptions/>
  <pageMargins left="0.5" right="0.5" top="1" bottom="1" header="0.4921259845" footer="0.492125984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5"/>
  <sheetViews>
    <sheetView zoomScale="125" zoomScaleNormal="125" workbookViewId="0" topLeftCell="A1">
      <selection activeCell="A1" sqref="A1"/>
    </sheetView>
  </sheetViews>
  <sheetFormatPr defaultColWidth="11.421875" defaultRowHeight="12.75"/>
  <cols>
    <col min="1" max="1" width="22.00390625" style="0" bestFit="1" customWidth="1"/>
    <col min="2" max="2" width="5.28125" style="0" bestFit="1" customWidth="1"/>
    <col min="3" max="3" width="2.00390625" style="0" bestFit="1" customWidth="1"/>
    <col min="4" max="4" width="12.140625" style="0" bestFit="1" customWidth="1"/>
    <col min="5" max="5" width="11.140625" style="0" bestFit="1" customWidth="1"/>
    <col min="6" max="6" width="12.7109375" style="0" bestFit="1" customWidth="1"/>
    <col min="7" max="7" width="12.140625" style="0" bestFit="1" customWidth="1"/>
    <col min="8" max="8" width="11.7109375" style="0" customWidth="1"/>
    <col min="9" max="10" width="12.140625" style="0" bestFit="1" customWidth="1"/>
    <col min="11" max="12" width="13.421875" style="0" bestFit="1" customWidth="1"/>
    <col min="13" max="13" width="13.7109375" style="0" bestFit="1" customWidth="1"/>
    <col min="14" max="14" width="12.140625" style="0" bestFit="1" customWidth="1"/>
  </cols>
  <sheetData>
    <row r="4" spans="6:14" ht="12">
      <c r="F4" s="28" t="s">
        <v>12</v>
      </c>
      <c r="G4" s="28" t="s">
        <v>13</v>
      </c>
      <c r="H4" s="28" t="s">
        <v>14</v>
      </c>
      <c r="I4" s="28" t="s">
        <v>15</v>
      </c>
      <c r="J4" s="28" t="s">
        <v>16</v>
      </c>
      <c r="K4" s="28" t="s">
        <v>17</v>
      </c>
      <c r="L4" s="28" t="s">
        <v>87</v>
      </c>
      <c r="M4" s="28" t="s">
        <v>88</v>
      </c>
      <c r="N4" s="6" t="s">
        <v>40</v>
      </c>
    </row>
    <row r="5" spans="1:14" ht="12">
      <c r="A5" t="s">
        <v>18</v>
      </c>
      <c r="F5">
        <v>120</v>
      </c>
      <c r="G5">
        <v>120</v>
      </c>
      <c r="H5">
        <v>120</v>
      </c>
      <c r="I5">
        <v>120</v>
      </c>
      <c r="J5">
        <v>120</v>
      </c>
      <c r="K5">
        <v>120</v>
      </c>
      <c r="L5">
        <v>120</v>
      </c>
      <c r="M5">
        <v>120</v>
      </c>
      <c r="N5">
        <f>SUM(F5:M5)</f>
        <v>960</v>
      </c>
    </row>
    <row r="6" spans="1:13" ht="12">
      <c r="A6" t="s">
        <v>19</v>
      </c>
      <c r="F6">
        <f>F5</f>
        <v>120</v>
      </c>
      <c r="G6">
        <f>G5+F6</f>
        <v>240</v>
      </c>
      <c r="H6" s="37">
        <f aca="true" t="shared" si="0" ref="H6:M6">H5+G6</f>
        <v>360</v>
      </c>
      <c r="I6" s="37">
        <f t="shared" si="0"/>
        <v>480</v>
      </c>
      <c r="J6" s="37">
        <f t="shared" si="0"/>
        <v>600</v>
      </c>
      <c r="K6" s="37">
        <f t="shared" si="0"/>
        <v>720</v>
      </c>
      <c r="L6" s="37">
        <f t="shared" si="0"/>
        <v>840</v>
      </c>
      <c r="M6" s="37">
        <f t="shared" si="0"/>
        <v>960</v>
      </c>
    </row>
    <row r="7" ht="12">
      <c r="A7" t="s">
        <v>20</v>
      </c>
    </row>
    <row r="8" spans="1:14" ht="12">
      <c r="A8" t="s">
        <v>89</v>
      </c>
      <c r="D8" s="40">
        <f>'List of ingredients'!$G$15</f>
        <v>215683.33333333334</v>
      </c>
      <c r="E8" s="40">
        <f>D8/8</f>
        <v>26960.416666666668</v>
      </c>
      <c r="F8" s="41">
        <f>E8</f>
        <v>26960.416666666668</v>
      </c>
      <c r="G8" s="41">
        <f aca="true" t="shared" si="1" ref="G8:M8">F8</f>
        <v>26960.416666666668</v>
      </c>
      <c r="H8" s="41">
        <f t="shared" si="1"/>
        <v>26960.416666666668</v>
      </c>
      <c r="I8" s="41">
        <f t="shared" si="1"/>
        <v>26960.416666666668</v>
      </c>
      <c r="J8" s="41">
        <f t="shared" si="1"/>
        <v>26960.416666666668</v>
      </c>
      <c r="K8" s="41">
        <f t="shared" si="1"/>
        <v>26960.416666666668</v>
      </c>
      <c r="L8" s="41">
        <f t="shared" si="1"/>
        <v>26960.416666666668</v>
      </c>
      <c r="M8" s="41">
        <f t="shared" si="1"/>
        <v>26960.416666666668</v>
      </c>
      <c r="N8" s="40">
        <f>SUM(F8:M8)</f>
        <v>215683.3333333333</v>
      </c>
    </row>
    <row r="9" spans="1:14" ht="12">
      <c r="A9" t="s">
        <v>90</v>
      </c>
      <c r="D9" s="40">
        <f>'List of ingredients'!$G$20</f>
        <v>84000</v>
      </c>
      <c r="E9" s="40">
        <f>D9/3</f>
        <v>28000</v>
      </c>
      <c r="F9" s="40"/>
      <c r="G9" s="41"/>
      <c r="H9" s="41"/>
      <c r="I9" s="41"/>
      <c r="J9" s="41"/>
      <c r="K9" s="41">
        <f>E9</f>
        <v>28000</v>
      </c>
      <c r="L9" s="41">
        <f>E9</f>
        <v>28000</v>
      </c>
      <c r="M9" s="41">
        <f>E9</f>
        <v>28000</v>
      </c>
      <c r="N9" s="41">
        <f>SUM(K9:M9)</f>
        <v>84000</v>
      </c>
    </row>
    <row r="10" spans="1:14" ht="12">
      <c r="A10" t="s">
        <v>51</v>
      </c>
      <c r="D10" s="40"/>
      <c r="E10" s="40"/>
      <c r="F10" s="40">
        <f>F8</f>
        <v>26960.416666666668</v>
      </c>
      <c r="G10" s="41">
        <f>G8</f>
        <v>26960.416666666668</v>
      </c>
      <c r="H10" s="41">
        <f>H8</f>
        <v>26960.416666666668</v>
      </c>
      <c r="I10" s="41">
        <f>I8</f>
        <v>26960.416666666668</v>
      </c>
      <c r="J10" s="41">
        <f>J8</f>
        <v>26960.416666666668</v>
      </c>
      <c r="K10" s="41">
        <f>K8+K9</f>
        <v>54960.41666666667</v>
      </c>
      <c r="L10" s="41">
        <f>L8+L9</f>
        <v>54960.41666666667</v>
      </c>
      <c r="M10" s="41">
        <f>M8+M9</f>
        <v>54960.41666666667</v>
      </c>
      <c r="N10" s="41"/>
    </row>
    <row r="11" spans="1:14" s="7" customFormat="1" ht="12">
      <c r="A11" s="7" t="s">
        <v>93</v>
      </c>
      <c r="B11" s="36">
        <v>0.065</v>
      </c>
      <c r="C11" s="7">
        <v>8</v>
      </c>
      <c r="D11" s="40">
        <v>215683.33333333334</v>
      </c>
      <c r="E11" s="40">
        <v>35423.24768595733</v>
      </c>
      <c r="F11" s="40">
        <f aca="true" t="shared" si="2" ref="F11:M11">E11</f>
        <v>35423.24768595733</v>
      </c>
      <c r="G11" s="40">
        <f t="shared" si="2"/>
        <v>35423.24768595733</v>
      </c>
      <c r="H11" s="41">
        <f t="shared" si="2"/>
        <v>35423.24768595733</v>
      </c>
      <c r="I11" s="41">
        <f t="shared" si="2"/>
        <v>35423.24768595733</v>
      </c>
      <c r="J11" s="40">
        <f t="shared" si="2"/>
        <v>35423.24768595733</v>
      </c>
      <c r="K11" s="40">
        <f t="shared" si="2"/>
        <v>35423.24768595733</v>
      </c>
      <c r="L11" s="40">
        <f t="shared" si="2"/>
        <v>35423.24768595733</v>
      </c>
      <c r="M11" s="40">
        <f t="shared" si="2"/>
        <v>35423.24768595733</v>
      </c>
      <c r="N11" s="40"/>
    </row>
    <row r="12" spans="1:14" s="7" customFormat="1" ht="12">
      <c r="A12" t="s">
        <v>94</v>
      </c>
      <c r="B12" s="36">
        <v>0.065</v>
      </c>
      <c r="C12" s="7">
        <v>3</v>
      </c>
      <c r="D12" s="40">
        <v>84000</v>
      </c>
      <c r="E12" s="40">
        <v>31716.35896193613</v>
      </c>
      <c r="F12" s="40"/>
      <c r="G12" s="40"/>
      <c r="H12" s="40"/>
      <c r="I12" s="40"/>
      <c r="J12" s="40"/>
      <c r="K12" s="40">
        <f>E12</f>
        <v>31716.35896193613</v>
      </c>
      <c r="L12" s="40">
        <f>K12</f>
        <v>31716.35896193613</v>
      </c>
      <c r="M12" s="40">
        <f>L12</f>
        <v>31716.35896193613</v>
      </c>
      <c r="N12" s="40"/>
    </row>
    <row r="13" spans="1:14" s="7" customFormat="1" ht="12">
      <c r="A13" t="s">
        <v>53</v>
      </c>
      <c r="B13"/>
      <c r="C13"/>
      <c r="D13" s="40"/>
      <c r="E13" s="40"/>
      <c r="F13" s="40">
        <f>F11</f>
        <v>35423.24768595733</v>
      </c>
      <c r="G13" s="40">
        <f>G11</f>
        <v>35423.24768595733</v>
      </c>
      <c r="H13" s="40">
        <f>H11</f>
        <v>35423.24768595733</v>
      </c>
      <c r="I13" s="40">
        <f>I11</f>
        <v>35423.24768595733</v>
      </c>
      <c r="J13" s="40">
        <f>J11</f>
        <v>35423.24768595733</v>
      </c>
      <c r="K13" s="40">
        <f>K11+K12</f>
        <v>67139.60664789347</v>
      </c>
      <c r="L13" s="40">
        <f>L11+L12</f>
        <v>67139.60664789347</v>
      </c>
      <c r="M13" s="40">
        <f>M11+M12</f>
        <v>67139.60664789347</v>
      </c>
      <c r="N13" s="40">
        <f>SUM(F13:M13)</f>
        <v>378535.05837346707</v>
      </c>
    </row>
    <row r="14" spans="1:14" s="7" customFormat="1" ht="12">
      <c r="A14" t="s">
        <v>54</v>
      </c>
      <c r="B14"/>
      <c r="C14"/>
      <c r="D14" s="40">
        <f>N13</f>
        <v>378535.05837346707</v>
      </c>
      <c r="E14" s="40"/>
      <c r="F14" s="42">
        <f aca="true" t="shared" si="3" ref="F14:M14">$D$14</f>
        <v>378535.05837346707</v>
      </c>
      <c r="G14" s="42">
        <f t="shared" si="3"/>
        <v>378535.05837346707</v>
      </c>
      <c r="H14" s="42">
        <f t="shared" si="3"/>
        <v>378535.05837346707</v>
      </c>
      <c r="I14" s="42">
        <f t="shared" si="3"/>
        <v>378535.05837346707</v>
      </c>
      <c r="J14" s="42">
        <f t="shared" si="3"/>
        <v>378535.05837346707</v>
      </c>
      <c r="K14" s="42">
        <f t="shared" si="3"/>
        <v>378535.05837346707</v>
      </c>
      <c r="L14" s="42">
        <f t="shared" si="3"/>
        <v>378535.05837346707</v>
      </c>
      <c r="M14" s="42">
        <f t="shared" si="3"/>
        <v>378535.05837346707</v>
      </c>
      <c r="N14" s="40"/>
    </row>
    <row r="15" spans="1:14" ht="12">
      <c r="A15" t="s">
        <v>35</v>
      </c>
      <c r="D15" s="43">
        <f>'List of ingredients'!$G$34</f>
        <v>352.20000000000005</v>
      </c>
      <c r="E15" s="43"/>
      <c r="F15" s="43">
        <f>D15</f>
        <v>352.20000000000005</v>
      </c>
      <c r="G15" s="43">
        <f aca="true" t="shared" si="4" ref="G15:M15">F15</f>
        <v>352.20000000000005</v>
      </c>
      <c r="H15" s="43">
        <f t="shared" si="4"/>
        <v>352.20000000000005</v>
      </c>
      <c r="I15" s="43">
        <f t="shared" si="4"/>
        <v>352.20000000000005</v>
      </c>
      <c r="J15" s="43">
        <f t="shared" si="4"/>
        <v>352.20000000000005</v>
      </c>
      <c r="K15" s="43">
        <f t="shared" si="4"/>
        <v>352.20000000000005</v>
      </c>
      <c r="L15" s="43">
        <f t="shared" si="4"/>
        <v>352.20000000000005</v>
      </c>
      <c r="M15" s="43">
        <f t="shared" si="4"/>
        <v>352.20000000000005</v>
      </c>
      <c r="N15" s="43"/>
    </row>
    <row r="16" spans="1:14" ht="12">
      <c r="A16" t="s">
        <v>36</v>
      </c>
      <c r="D16" s="33"/>
      <c r="E16" s="33"/>
      <c r="F16" s="40">
        <f>F14+(F15*F6)</f>
        <v>420799.05837346707</v>
      </c>
      <c r="G16" s="40">
        <f aca="true" t="shared" si="5" ref="G16:M16">G14+(G15*G6)</f>
        <v>463063.05837346707</v>
      </c>
      <c r="H16" s="40">
        <f t="shared" si="5"/>
        <v>505327.05837346707</v>
      </c>
      <c r="I16" s="40">
        <f t="shared" si="5"/>
        <v>547591.0583734671</v>
      </c>
      <c r="J16" s="40">
        <f t="shared" si="5"/>
        <v>589855.0583734671</v>
      </c>
      <c r="K16" s="40">
        <f t="shared" si="5"/>
        <v>632119.0583734671</v>
      </c>
      <c r="L16" s="40">
        <f t="shared" si="5"/>
        <v>674383.0583734671</v>
      </c>
      <c r="M16" s="40">
        <f t="shared" si="5"/>
        <v>716647.0583734671</v>
      </c>
      <c r="N16" s="33"/>
    </row>
    <row r="17" spans="1:14" ht="12">
      <c r="A17" t="s">
        <v>37</v>
      </c>
      <c r="D17" s="33"/>
      <c r="E17" s="33"/>
      <c r="F17" s="40">
        <f>(F14/F6)+F15</f>
        <v>3506.6588197788924</v>
      </c>
      <c r="G17" s="40">
        <f aca="true" t="shared" si="6" ref="G17:M17">(G14/G6)+G15</f>
        <v>1929.429409889446</v>
      </c>
      <c r="H17" s="40">
        <f t="shared" si="6"/>
        <v>1403.6862732596308</v>
      </c>
      <c r="I17" s="40">
        <f t="shared" si="6"/>
        <v>1140.814704944723</v>
      </c>
      <c r="J17" s="40">
        <f t="shared" si="6"/>
        <v>983.0917639557784</v>
      </c>
      <c r="K17" s="40">
        <f t="shared" si="6"/>
        <v>877.9431366298154</v>
      </c>
      <c r="L17" s="40">
        <f t="shared" si="6"/>
        <v>802.8369742541274</v>
      </c>
      <c r="M17" s="40">
        <f t="shared" si="6"/>
        <v>746.5073524723616</v>
      </c>
      <c r="N17" s="33"/>
    </row>
    <row r="18" spans="1:14" ht="12">
      <c r="A18" t="s">
        <v>39</v>
      </c>
      <c r="D18" s="33">
        <f>'List of ingredients'!$G$36</f>
        <v>1395</v>
      </c>
      <c r="E18" s="33"/>
      <c r="F18" s="42">
        <f>D18</f>
        <v>1395</v>
      </c>
      <c r="G18" s="42">
        <f aca="true" t="shared" si="7" ref="G18:M18">F18</f>
        <v>1395</v>
      </c>
      <c r="H18" s="42">
        <f t="shared" si="7"/>
        <v>1395</v>
      </c>
      <c r="I18" s="42">
        <f t="shared" si="7"/>
        <v>1395</v>
      </c>
      <c r="J18" s="42">
        <f t="shared" si="7"/>
        <v>1395</v>
      </c>
      <c r="K18" s="42">
        <f t="shared" si="7"/>
        <v>1395</v>
      </c>
      <c r="L18" s="42">
        <f t="shared" si="7"/>
        <v>1395</v>
      </c>
      <c r="M18" s="42">
        <f t="shared" si="7"/>
        <v>1395</v>
      </c>
      <c r="N18" s="33"/>
    </row>
    <row r="19" spans="1:14" ht="12">
      <c r="A19" t="s">
        <v>38</v>
      </c>
      <c r="D19" s="33"/>
      <c r="E19" s="33"/>
      <c r="F19" s="40">
        <f>F18*F6</f>
        <v>167400</v>
      </c>
      <c r="G19" s="40">
        <f aca="true" t="shared" si="8" ref="G19:M19">G18*G6</f>
        <v>334800</v>
      </c>
      <c r="H19" s="40">
        <f t="shared" si="8"/>
        <v>502200</v>
      </c>
      <c r="I19" s="40">
        <f t="shared" si="8"/>
        <v>669600</v>
      </c>
      <c r="J19" s="40">
        <f t="shared" si="8"/>
        <v>837000</v>
      </c>
      <c r="K19" s="40">
        <f t="shared" si="8"/>
        <v>1004400</v>
      </c>
      <c r="L19" s="40">
        <f t="shared" si="8"/>
        <v>1171800</v>
      </c>
      <c r="M19" s="40">
        <f t="shared" si="8"/>
        <v>1339200</v>
      </c>
      <c r="N19" s="33"/>
    </row>
    <row r="20" spans="1:14" ht="12">
      <c r="A20" t="s">
        <v>52</v>
      </c>
      <c r="D20" s="33"/>
      <c r="E20" s="33"/>
      <c r="F20" s="40">
        <f>F19-F16</f>
        <v>-253399.05837346707</v>
      </c>
      <c r="G20" s="40">
        <f aca="true" t="shared" si="9" ref="G20:M20">G19-G16</f>
        <v>-128263.05837346707</v>
      </c>
      <c r="H20" s="40">
        <f t="shared" si="9"/>
        <v>-3127.0583734670654</v>
      </c>
      <c r="I20" s="40">
        <f t="shared" si="9"/>
        <v>122008.94162653293</v>
      </c>
      <c r="J20" s="40">
        <f t="shared" si="9"/>
        <v>247144.94162653293</v>
      </c>
      <c r="K20" s="40">
        <f t="shared" si="9"/>
        <v>372280.94162653293</v>
      </c>
      <c r="L20" s="40">
        <f t="shared" si="9"/>
        <v>497416.94162653293</v>
      </c>
      <c r="M20" s="40">
        <f t="shared" si="9"/>
        <v>622552.9416265329</v>
      </c>
      <c r="N20" s="33"/>
    </row>
    <row r="21" spans="1:6" ht="12">
      <c r="A21" t="s">
        <v>92</v>
      </c>
      <c r="D21" s="45">
        <f>D14/(D18-D15)</f>
        <v>362.9987134383075</v>
      </c>
      <c r="F21" s="7"/>
    </row>
    <row r="23" ht="12">
      <c r="G23" s="7"/>
    </row>
    <row r="24" ht="12">
      <c r="E24" s="32"/>
    </row>
    <row r="29" spans="6:9" ht="12">
      <c r="F29" s="8"/>
      <c r="G29" s="8"/>
      <c r="H29" s="9" t="s">
        <v>21</v>
      </c>
      <c r="I29" s="8"/>
    </row>
    <row r="30" spans="6:9" ht="12">
      <c r="F30" s="10" t="s">
        <v>22</v>
      </c>
      <c r="G30" s="10" t="s">
        <v>23</v>
      </c>
      <c r="H30" s="10" t="s">
        <v>24</v>
      </c>
      <c r="I30" s="14">
        <v>0.065</v>
      </c>
    </row>
    <row r="31" spans="6:9" ht="12">
      <c r="F31" s="10" t="s">
        <v>22</v>
      </c>
      <c r="G31" s="10" t="s">
        <v>25</v>
      </c>
      <c r="H31" s="10" t="s">
        <v>26</v>
      </c>
      <c r="I31" s="10">
        <v>8</v>
      </c>
    </row>
    <row r="32" spans="6:9" ht="12">
      <c r="F32" s="10" t="s">
        <v>22</v>
      </c>
      <c r="G32" s="10" t="s">
        <v>27</v>
      </c>
      <c r="H32" s="10" t="s">
        <v>28</v>
      </c>
      <c r="I32" s="40">
        <v>215683.33333333328</v>
      </c>
    </row>
    <row r="33" spans="6:9" ht="12">
      <c r="F33" s="8"/>
      <c r="G33" s="8" t="s">
        <v>63</v>
      </c>
      <c r="H33" s="8" t="s">
        <v>29</v>
      </c>
      <c r="I33" s="11">
        <f>POWER(1+I30,I31)</f>
        <v>1.6549956712904044</v>
      </c>
    </row>
    <row r="34" spans="6:9" ht="12">
      <c r="F34" s="8"/>
      <c r="G34" s="8" t="s">
        <v>30</v>
      </c>
      <c r="H34" s="8" t="s">
        <v>31</v>
      </c>
      <c r="I34" s="12">
        <f>I30*I33/(I33-1)</f>
        <v>0.16423729705258014</v>
      </c>
    </row>
    <row r="35" spans="6:9" ht="12">
      <c r="F35" s="13" t="s">
        <v>32</v>
      </c>
      <c r="G35" s="13" t="s">
        <v>33</v>
      </c>
      <c r="H35" s="13" t="s">
        <v>34</v>
      </c>
      <c r="I35" s="35">
        <f>I34*I32</f>
        <v>35423.24768595732</v>
      </c>
    </row>
  </sheetData>
  <sheetProtection/>
  <printOptions/>
  <pageMargins left="0.25" right="0.25" top="1" bottom="1" header="0.4921259845" footer="0.4921259845"/>
  <pageSetup fitToHeight="1" fitToWidth="1" horizontalDpi="1200" verticalDpi="12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12"/>
  <sheetViews>
    <sheetView zoomScale="125" zoomScaleNormal="125" workbookViewId="0" topLeftCell="A1">
      <selection activeCell="A1" sqref="A1"/>
    </sheetView>
  </sheetViews>
  <sheetFormatPr defaultColWidth="11.421875" defaultRowHeight="12.75"/>
  <cols>
    <col min="3" max="3" width="18.140625" style="0" bestFit="1" customWidth="1"/>
    <col min="4" max="12" width="12.140625" style="0" bestFit="1" customWidth="1"/>
  </cols>
  <sheetData>
    <row r="3" spans="5:12" ht="12">
      <c r="E3" s="28" t="s">
        <v>12</v>
      </c>
      <c r="F3" s="28" t="s">
        <v>13</v>
      </c>
      <c r="G3" s="28" t="s">
        <v>14</v>
      </c>
      <c r="H3" s="28" t="s">
        <v>15</v>
      </c>
      <c r="I3" s="28" t="s">
        <v>16</v>
      </c>
      <c r="J3" s="28" t="s">
        <v>17</v>
      </c>
      <c r="K3" s="28" t="s">
        <v>87</v>
      </c>
      <c r="L3" s="28" t="s">
        <v>88</v>
      </c>
    </row>
    <row r="4" spans="3:12" ht="12">
      <c r="C4" t="s">
        <v>18</v>
      </c>
      <c r="E4">
        <f>'Calculation template'!F5</f>
        <v>120</v>
      </c>
      <c r="F4">
        <f>'Calculation template'!G5</f>
        <v>120</v>
      </c>
      <c r="G4">
        <f>'Calculation template'!H5</f>
        <v>120</v>
      </c>
      <c r="H4">
        <f>'Calculation template'!I5</f>
        <v>120</v>
      </c>
      <c r="I4">
        <f>'Calculation template'!J5</f>
        <v>120</v>
      </c>
      <c r="J4">
        <f>'Calculation template'!K5</f>
        <v>120</v>
      </c>
      <c r="K4">
        <f>'Calculation template'!L5</f>
        <v>120</v>
      </c>
      <c r="L4">
        <f>'Calculation template'!M5</f>
        <v>120</v>
      </c>
    </row>
    <row r="5" spans="3:12" ht="12">
      <c r="C5" t="s">
        <v>19</v>
      </c>
      <c r="E5">
        <f>'Calculation template'!F6</f>
        <v>120</v>
      </c>
      <c r="F5">
        <f>'Calculation template'!G6</f>
        <v>240</v>
      </c>
      <c r="G5">
        <f>'Calculation template'!H6</f>
        <v>360</v>
      </c>
      <c r="H5">
        <f>'Calculation template'!I6</f>
        <v>480</v>
      </c>
      <c r="I5">
        <f>'Calculation template'!J6</f>
        <v>600</v>
      </c>
      <c r="J5">
        <f>'Calculation template'!K6</f>
        <v>720</v>
      </c>
      <c r="K5">
        <f>'Calculation template'!L6</f>
        <v>840</v>
      </c>
      <c r="L5">
        <f>'Calculation template'!M6</f>
        <v>960</v>
      </c>
    </row>
    <row r="6" spans="3:12" ht="12">
      <c r="C6" t="s">
        <v>54</v>
      </c>
      <c r="D6" s="43">
        <f>'Calculation template'!D14</f>
        <v>378535.05837346707</v>
      </c>
      <c r="E6" s="44">
        <f>'Calculation template'!F14</f>
        <v>378535.05837346707</v>
      </c>
      <c r="F6" s="44">
        <f>'Calculation template'!G14</f>
        <v>378535.05837346707</v>
      </c>
      <c r="G6" s="44">
        <f>'Calculation template'!H14</f>
        <v>378535.05837346707</v>
      </c>
      <c r="H6" s="44">
        <f>'Calculation template'!I14</f>
        <v>378535.05837346707</v>
      </c>
      <c r="I6" s="44">
        <f>'Calculation template'!J14</f>
        <v>378535.05837346707</v>
      </c>
      <c r="J6" s="44">
        <f>'Calculation template'!K14</f>
        <v>378535.05837346707</v>
      </c>
      <c r="K6" s="43">
        <f>'Calculation template'!L14</f>
        <v>378535.05837346707</v>
      </c>
      <c r="L6" s="43">
        <f>'Calculation template'!M14</f>
        <v>378535.05837346707</v>
      </c>
    </row>
    <row r="7" spans="3:12" ht="12">
      <c r="C7" t="s">
        <v>35</v>
      </c>
      <c r="D7" s="43">
        <f>'Calculation template'!D15</f>
        <v>352.20000000000005</v>
      </c>
      <c r="E7" s="44">
        <f>'Calculation template'!F15</f>
        <v>352.20000000000005</v>
      </c>
      <c r="F7" s="44">
        <f>'Calculation template'!G15</f>
        <v>352.20000000000005</v>
      </c>
      <c r="G7" s="44">
        <f>'Calculation template'!H15</f>
        <v>352.20000000000005</v>
      </c>
      <c r="H7" s="44">
        <f>'Calculation template'!I15</f>
        <v>352.20000000000005</v>
      </c>
      <c r="I7" s="44">
        <f>'Calculation template'!J15</f>
        <v>352.20000000000005</v>
      </c>
      <c r="J7" s="44">
        <f>'Calculation template'!K15</f>
        <v>352.20000000000005</v>
      </c>
      <c r="K7" s="43">
        <f>'Calculation template'!L15</f>
        <v>352.20000000000005</v>
      </c>
      <c r="L7" s="43">
        <f>'Calculation template'!M15</f>
        <v>352.20000000000005</v>
      </c>
    </row>
    <row r="8" spans="3:12" ht="12">
      <c r="C8" t="s">
        <v>36</v>
      </c>
      <c r="D8" s="43"/>
      <c r="E8" s="43">
        <f>'Calculation template'!F16</f>
        <v>420799.05837346707</v>
      </c>
      <c r="F8" s="43">
        <f>'Calculation template'!G16</f>
        <v>463063.05837346707</v>
      </c>
      <c r="G8" s="43">
        <f>'Calculation template'!H16</f>
        <v>505327.05837346707</v>
      </c>
      <c r="H8" s="43">
        <f>'Calculation template'!I16</f>
        <v>547591.0583734671</v>
      </c>
      <c r="I8" s="43">
        <f>'Calculation template'!J16</f>
        <v>589855.0583734671</v>
      </c>
      <c r="J8" s="43">
        <f>'Calculation template'!K16</f>
        <v>632119.0583734671</v>
      </c>
      <c r="K8" s="43">
        <f>'Calculation template'!L16</f>
        <v>674383.0583734671</v>
      </c>
      <c r="L8" s="43">
        <f>'Calculation template'!M16</f>
        <v>716647.0583734671</v>
      </c>
    </row>
    <row r="9" spans="3:12" ht="12">
      <c r="C9" t="s">
        <v>37</v>
      </c>
      <c r="D9" s="43"/>
      <c r="E9" s="43">
        <f>'Calculation template'!F17</f>
        <v>3506.6588197788924</v>
      </c>
      <c r="F9" s="43">
        <f>'Calculation template'!G17</f>
        <v>1929.429409889446</v>
      </c>
      <c r="G9" s="43">
        <f>'Calculation template'!H17</f>
        <v>1403.6862732596308</v>
      </c>
      <c r="H9" s="43">
        <f>'Calculation template'!I17</f>
        <v>1140.814704944723</v>
      </c>
      <c r="I9" s="43">
        <f>'Calculation template'!J17</f>
        <v>983.0917639557784</v>
      </c>
      <c r="J9" s="43">
        <f>'Calculation template'!K17</f>
        <v>877.9431366298154</v>
      </c>
      <c r="K9" s="43">
        <f>'Calculation template'!L17</f>
        <v>802.8369742541274</v>
      </c>
      <c r="L9" s="43">
        <f>'Calculation template'!M17</f>
        <v>746.5073524723616</v>
      </c>
    </row>
    <row r="10" spans="3:12" ht="12">
      <c r="C10" t="s">
        <v>39</v>
      </c>
      <c r="D10" s="33">
        <f>'Calculation template'!$D$18</f>
        <v>1395</v>
      </c>
      <c r="E10" s="34">
        <f>'Calculation template'!F18</f>
        <v>1395</v>
      </c>
      <c r="F10" s="34">
        <f>'Calculation template'!G18</f>
        <v>1395</v>
      </c>
      <c r="G10" s="34">
        <f>'Calculation template'!H18</f>
        <v>1395</v>
      </c>
      <c r="H10" s="34">
        <f>'Calculation template'!I18</f>
        <v>1395</v>
      </c>
      <c r="I10" s="34">
        <f>'Calculation template'!J18</f>
        <v>1395</v>
      </c>
      <c r="J10" s="34">
        <f>'Calculation template'!K18</f>
        <v>1395</v>
      </c>
      <c r="K10" s="33">
        <f>'Calculation template'!L18</f>
        <v>1395</v>
      </c>
      <c r="L10" s="33">
        <f>'Calculation template'!M18</f>
        <v>1395</v>
      </c>
    </row>
    <row r="11" spans="3:12" ht="12">
      <c r="C11" t="s">
        <v>38</v>
      </c>
      <c r="D11" s="33"/>
      <c r="E11" s="33">
        <f>'Calculation template'!F19</f>
        <v>167400</v>
      </c>
      <c r="F11" s="33">
        <f>'Calculation template'!G19</f>
        <v>334800</v>
      </c>
      <c r="G11" s="33">
        <f>'Calculation template'!H19</f>
        <v>502200</v>
      </c>
      <c r="H11" s="33">
        <f>'Calculation template'!I19</f>
        <v>669600</v>
      </c>
      <c r="I11" s="33">
        <f>'Calculation template'!J19</f>
        <v>837000</v>
      </c>
      <c r="J11" s="33">
        <f>'Calculation template'!K19</f>
        <v>1004400</v>
      </c>
      <c r="K11" s="33">
        <f>'Calculation template'!L19</f>
        <v>1171800</v>
      </c>
      <c r="L11" s="33">
        <f>'Calculation template'!M19</f>
        <v>1339200</v>
      </c>
    </row>
    <row r="12" spans="3:12" ht="12">
      <c r="C12" t="s">
        <v>52</v>
      </c>
      <c r="D12" s="33"/>
      <c r="E12" s="33">
        <f>'Calculation template'!F20</f>
        <v>-253399.05837346707</v>
      </c>
      <c r="F12" s="33">
        <f>'Calculation template'!G20</f>
        <v>-128263.05837346707</v>
      </c>
      <c r="G12" s="33">
        <f>'Calculation template'!H20</f>
        <v>-3127.0583734670654</v>
      </c>
      <c r="H12" s="33">
        <f>'Calculation template'!I20</f>
        <v>122008.94162653293</v>
      </c>
      <c r="I12" s="33">
        <f>'Calculation template'!J20</f>
        <v>247144.94162653293</v>
      </c>
      <c r="J12" s="33">
        <f>'Calculation template'!K20</f>
        <v>372280.94162653293</v>
      </c>
      <c r="K12" s="33">
        <f>'Calculation template'!L20</f>
        <v>497416.94162653293</v>
      </c>
      <c r="L12" s="33">
        <f>'Calculation template'!M20</f>
        <v>622552.9416265329</v>
      </c>
    </row>
  </sheetData>
  <sheetProtection/>
  <printOptions/>
  <pageMargins left="0.5" right="0.5" top="1" bottom="1" header="0.4921259845" footer="0.4921259845"/>
  <pageSetup fitToHeight="1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huelsmann</dc:creator>
  <cp:keywords/>
  <dc:description/>
  <cp:lastModifiedBy>Peyvand Ghofrani</cp:lastModifiedBy>
  <cp:lastPrinted>2009-10-22T03:52:53Z</cp:lastPrinted>
  <dcterms:created xsi:type="dcterms:W3CDTF">2001-10-04T20:38:53Z</dcterms:created>
  <dcterms:modified xsi:type="dcterms:W3CDTF">2014-10-25T18:12:41Z</dcterms:modified>
  <cp:category/>
  <cp:version/>
  <cp:contentType/>
  <cp:contentStatus/>
</cp:coreProperties>
</file>